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7.2-横架材の曲げ・たわみの検討" sheetId="1" r:id="rId1"/>
  </sheets>
  <definedNames>
    <definedName name="_xlnm.Print_Area" localSheetId="0">'7.2-横架材の曲げ・たわみの検討'!$A$1:$K$66</definedName>
  </definedNames>
  <calcPr fullCalcOnLoad="1"/>
</workbook>
</file>

<file path=xl/sharedStrings.xml><?xml version="1.0" encoding="utf-8"?>
<sst xmlns="http://schemas.openxmlformats.org/spreadsheetml/2006/main" count="104" uniqueCount="82">
  <si>
    <t>横架材の曲げ・たわみの検討</t>
  </si>
  <si>
    <r>
      <t>本物件は多雪地域ではないため (</t>
    </r>
    <r>
      <rPr>
        <sz val="9"/>
        <color indexed="10"/>
        <rFont val="ＭＳ Ｐゴシック"/>
        <family val="3"/>
      </rPr>
      <t>h=75cm&lt;100cm</t>
    </r>
    <r>
      <rPr>
        <sz val="9"/>
        <rFont val="ＭＳ Ｐゴシック"/>
        <family val="3"/>
      </rPr>
      <t>)、長期積雪時のG+P+0.7Sについては想定しない</t>
    </r>
  </si>
  <si>
    <t>断面</t>
  </si>
  <si>
    <t>幅 mm</t>
  </si>
  <si>
    <t>成 mm</t>
  </si>
  <si>
    <t>ピッチ</t>
  </si>
  <si>
    <t>*参考値　基準強度</t>
  </si>
  <si>
    <t>G24</t>
  </si>
  <si>
    <t>N/mm2</t>
  </si>
  <si>
    <t>Ec</t>
  </si>
  <si>
    <t>Fk</t>
  </si>
  <si>
    <t>材種</t>
  </si>
  <si>
    <t>ベイマツ</t>
  </si>
  <si>
    <t>ヤング係数 E=</t>
  </si>
  <si>
    <r>
      <t>N/mm</t>
    </r>
    <r>
      <rPr>
        <vertAlign val="superscript"/>
        <sz val="9"/>
        <rFont val="ＭＳ Ｐゴシック"/>
        <family val="3"/>
      </rPr>
      <t>2</t>
    </r>
  </si>
  <si>
    <t>曲げ</t>
  </si>
  <si>
    <t>せん断</t>
  </si>
  <si>
    <t>ベイマツ</t>
  </si>
  <si>
    <t>基準強度</t>
  </si>
  <si>
    <t>ヒノキ</t>
  </si>
  <si>
    <t>長期</t>
  </si>
  <si>
    <t>短期積雪</t>
  </si>
  <si>
    <t>短期</t>
  </si>
  <si>
    <t>ツガ</t>
  </si>
  <si>
    <r>
      <t>N/mm</t>
    </r>
    <r>
      <rPr>
        <vertAlign val="superscript"/>
        <sz val="9"/>
        <rFont val="ＭＳ Ｐゴシック"/>
        <family val="3"/>
      </rPr>
      <t>2</t>
    </r>
  </si>
  <si>
    <t>Fk</t>
  </si>
  <si>
    <t>fk</t>
  </si>
  <si>
    <t>スギ</t>
  </si>
  <si>
    <t>構面or位置</t>
  </si>
  <si>
    <t>2F</t>
  </si>
  <si>
    <t>部材No</t>
  </si>
  <si>
    <t>断面性能</t>
  </si>
  <si>
    <r>
      <t>A mm</t>
    </r>
    <r>
      <rPr>
        <vertAlign val="superscript"/>
        <sz val="9"/>
        <rFont val="ＭＳ Ｐゴシック"/>
        <family val="3"/>
      </rPr>
      <t>2</t>
    </r>
  </si>
  <si>
    <r>
      <t>I mm</t>
    </r>
    <r>
      <rPr>
        <vertAlign val="superscript"/>
        <sz val="9"/>
        <rFont val="ＭＳ Ｐゴシック"/>
        <family val="3"/>
      </rPr>
      <t>4</t>
    </r>
  </si>
  <si>
    <r>
      <t>Ao mm</t>
    </r>
    <r>
      <rPr>
        <vertAlign val="superscript"/>
        <sz val="9"/>
        <rFont val="ＭＳ Ｐゴシック"/>
        <family val="3"/>
      </rPr>
      <t>2</t>
    </r>
  </si>
  <si>
    <t xml:space="preserve">  =3/4*A</t>
  </si>
  <si>
    <r>
      <t>Ae mm</t>
    </r>
    <r>
      <rPr>
        <vertAlign val="superscript"/>
        <sz val="9"/>
        <rFont val="ＭＳ Ｐゴシック"/>
        <family val="3"/>
      </rPr>
      <t>2</t>
    </r>
  </si>
  <si>
    <r>
      <t xml:space="preserve">  =Ao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/A</t>
    </r>
  </si>
  <si>
    <r>
      <t>Ｃ</t>
    </r>
    <r>
      <rPr>
        <vertAlign val="subscript"/>
        <sz val="9"/>
        <rFont val="ＭＳ Ｐゴシック"/>
        <family val="3"/>
      </rPr>
      <t>欠損</t>
    </r>
  </si>
  <si>
    <t>※欠損率が明らかな場合は適宜補正すること</t>
  </si>
  <si>
    <r>
      <t>Ze mm</t>
    </r>
    <r>
      <rPr>
        <vertAlign val="superscript"/>
        <sz val="9"/>
        <rFont val="ＭＳ Ｐゴシック"/>
        <family val="3"/>
      </rPr>
      <t>3</t>
    </r>
  </si>
  <si>
    <r>
      <t>Ie mm</t>
    </r>
    <r>
      <rPr>
        <vertAlign val="superscript"/>
        <sz val="9"/>
        <rFont val="ＭＳ Ｐゴシック"/>
        <family val="3"/>
      </rPr>
      <t>4</t>
    </r>
  </si>
  <si>
    <t>応力計算</t>
  </si>
  <si>
    <t>荷重条件</t>
  </si>
  <si>
    <t>等分布</t>
  </si>
  <si>
    <t>スパン　L</t>
  </si>
  <si>
    <t>m</t>
  </si>
  <si>
    <t>L' = L /cosθ</t>
  </si>
  <si>
    <t>負担幅　B</t>
  </si>
  <si>
    <t>設計用床荷重　w</t>
  </si>
  <si>
    <t>部材の勾配</t>
  </si>
  <si>
    <t>θ</t>
  </si>
  <si>
    <t>DL</t>
  </si>
  <si>
    <r>
      <t>kN/m</t>
    </r>
    <r>
      <rPr>
        <vertAlign val="superscript"/>
        <sz val="9"/>
        <rFont val="ＭＳ Ｐゴシック"/>
        <family val="3"/>
      </rPr>
      <t>2</t>
    </r>
  </si>
  <si>
    <t>※仕上げ0.9　+　木梁自重　0.30　= 1.20 kN/m2</t>
  </si>
  <si>
    <t>LL　大梁</t>
  </si>
  <si>
    <t>LL　たわみ</t>
  </si>
  <si>
    <t>lWm</t>
  </si>
  <si>
    <t>kN/m</t>
  </si>
  <si>
    <t>(DL+LL床)*B</t>
  </si>
  <si>
    <t>lWδ</t>
  </si>
  <si>
    <t>(DL+LLたわみ)*B</t>
  </si>
  <si>
    <t>SL  積雪荷重</t>
  </si>
  <si>
    <t>積雪短期 SL</t>
  </si>
  <si>
    <t>(DL+LL床+SL)*B</t>
  </si>
  <si>
    <t>積雪短期 SL たわみ</t>
  </si>
  <si>
    <t>使用位置</t>
  </si>
  <si>
    <t>床</t>
  </si>
  <si>
    <t>中央集中荷重</t>
  </si>
  <si>
    <t>kN</t>
  </si>
  <si>
    <t>積雪時集中荷重</t>
  </si>
  <si>
    <t>積雪短期</t>
  </si>
  <si>
    <t>Md  (kN・m)</t>
  </si>
  <si>
    <t>Ma  (kN・m)</t>
  </si>
  <si>
    <t>Md/Ma</t>
  </si>
  <si>
    <t>Qd = 1.5*Qo  (kN)</t>
  </si>
  <si>
    <t>Qa              (kN)</t>
  </si>
  <si>
    <t>Qd/Qa</t>
  </si>
  <si>
    <t>クリープ係数</t>
  </si>
  <si>
    <t>変位量　      (mm)</t>
  </si>
  <si>
    <t>スパンたわみ比</t>
  </si>
  <si>
    <t>計算結果の比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</si>
</sst>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@&quot;0"/>
    <numFmt numFmtId="178" formatCode="0.00_ "/>
    <numFmt numFmtId="179" formatCode="0.0_ "/>
    <numFmt numFmtId="180" formatCode="&quot;  =&quot;0.0&quot;×Z&quot;"/>
    <numFmt numFmtId="181" formatCode="&quot;  =&quot;0.0&quot;×I&quot;"/>
    <numFmt numFmtId="182" formatCode="&quot;×&quot;0"/>
    <numFmt numFmtId="183" formatCode="0.000_ "/>
    <numFmt numFmtId="184" formatCode="&quot;L/&quot;000"/>
    <numFmt numFmtId="185" formatCode="&quot;L/&quot;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vertAlign val="superscript"/>
      <sz val="9"/>
      <name val="ＭＳ Ｐゴシック"/>
      <family val="3"/>
    </font>
    <font>
      <vertAlign val="subscript"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176" fontId="4" fillId="34" borderId="11" xfId="0" applyNumberFormat="1" applyFont="1" applyFill="1" applyBorder="1" applyAlignment="1">
      <alignment horizontal="center"/>
    </xf>
    <xf numFmtId="177" fontId="4" fillId="34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0" fontId="0" fillId="35" borderId="12" xfId="0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12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179" fontId="4" fillId="34" borderId="12" xfId="0" applyNumberFormat="1" applyFont="1" applyFill="1" applyBorder="1" applyAlignment="1">
      <alignment horizontal="center"/>
    </xf>
    <xf numFmtId="180" fontId="4" fillId="0" borderId="0" xfId="0" applyNumberFormat="1" applyFont="1" applyAlignment="1" quotePrefix="1">
      <alignment horizontal="left"/>
    </xf>
    <xf numFmtId="181" fontId="4" fillId="0" borderId="0" xfId="0" applyNumberFormat="1" applyFont="1" applyAlignment="1" quotePrefix="1">
      <alignment horizontal="left"/>
    </xf>
    <xf numFmtId="179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right"/>
    </xf>
    <xf numFmtId="182" fontId="4" fillId="0" borderId="14" xfId="0" applyNumberFormat="1" applyFont="1" applyBorder="1" applyAlignment="1">
      <alignment horizontal="left"/>
    </xf>
    <xf numFmtId="177" fontId="4" fillId="0" borderId="0" xfId="0" applyNumberFormat="1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 horizontal="right"/>
    </xf>
    <xf numFmtId="183" fontId="4" fillId="34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33" borderId="0" xfId="0" applyNumberFormat="1" applyFont="1" applyFill="1" applyBorder="1" applyAlignment="1">
      <alignment horizontal="center"/>
    </xf>
    <xf numFmtId="178" fontId="4" fillId="34" borderId="12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6" borderId="12" xfId="0" applyNumberFormat="1" applyFont="1" applyFill="1" applyBorder="1" applyAlignment="1">
      <alignment horizontal="right"/>
    </xf>
    <xf numFmtId="178" fontId="4" fillId="36" borderId="12" xfId="0" applyNumberFormat="1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center"/>
    </xf>
    <xf numFmtId="179" fontId="4" fillId="34" borderId="11" xfId="0" applyNumberFormat="1" applyFont="1" applyFill="1" applyBorder="1" applyAlignment="1">
      <alignment horizontal="center"/>
    </xf>
    <xf numFmtId="179" fontId="4" fillId="34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70" zoomScaleNormal="115" zoomScaleSheetLayoutView="70" zoomScalePageLayoutView="0" workbookViewId="0" topLeftCell="A1">
      <selection activeCell="N11" sqref="N11"/>
    </sheetView>
  </sheetViews>
  <sheetFormatPr defaultColWidth="9.00390625" defaultRowHeight="13.5"/>
  <cols>
    <col min="1" max="1" width="3.25390625" style="4" customWidth="1"/>
    <col min="2" max="2" width="14.375" style="4" customWidth="1"/>
    <col min="3" max="4" width="9.75390625" style="4" customWidth="1"/>
    <col min="5" max="6" width="7.125" style="4" customWidth="1"/>
    <col min="7" max="7" width="4.50390625" style="4" customWidth="1"/>
    <col min="8" max="8" width="6.25390625" style="4" customWidth="1"/>
    <col min="9" max="11" width="5.625" style="4" customWidth="1"/>
    <col min="12" max="16384" width="9.00390625" style="4" customWidth="1"/>
  </cols>
  <sheetData>
    <row r="1" spans="2:7" ht="17.25">
      <c r="B1" s="1" t="s">
        <v>0</v>
      </c>
      <c r="C1" s="2"/>
      <c r="D1" s="2"/>
      <c r="E1" s="3"/>
      <c r="F1" s="69" t="str">
        <f>+B6</f>
        <v>G24</v>
      </c>
      <c r="G1" s="69"/>
    </row>
    <row r="3" ht="11.25">
      <c r="B3" s="4" t="s">
        <v>1</v>
      </c>
    </row>
    <row r="5" spans="2:10" ht="13.5">
      <c r="B5" s="5" t="s">
        <v>2</v>
      </c>
      <c r="C5" s="6" t="s">
        <v>3</v>
      </c>
      <c r="D5" s="6" t="s">
        <v>4</v>
      </c>
      <c r="E5" s="7" t="s">
        <v>5</v>
      </c>
      <c r="H5" s="4" t="s">
        <v>6</v>
      </c>
      <c r="J5"/>
    </row>
    <row r="6" spans="2:11" ht="11.25">
      <c r="B6" s="8" t="s">
        <v>7</v>
      </c>
      <c r="C6" s="9">
        <v>105</v>
      </c>
      <c r="D6" s="9">
        <v>210</v>
      </c>
      <c r="E6" s="10">
        <v>910</v>
      </c>
      <c r="H6" s="70" t="s">
        <v>8</v>
      </c>
      <c r="I6" s="70" t="s">
        <v>9</v>
      </c>
      <c r="J6" s="70" t="s">
        <v>10</v>
      </c>
      <c r="K6" s="70"/>
    </row>
    <row r="7" spans="2:11" ht="13.5">
      <c r="B7" s="11" t="s">
        <v>11</v>
      </c>
      <c r="C7" s="12" t="s">
        <v>12</v>
      </c>
      <c r="D7" s="13" t="s">
        <v>13</v>
      </c>
      <c r="E7" s="14">
        <f>VLOOKUP(C7,H$8:I$13,2,0)</f>
        <v>9800</v>
      </c>
      <c r="F7" s="15" t="s">
        <v>14</v>
      </c>
      <c r="H7" s="70"/>
      <c r="I7" s="70"/>
      <c r="J7" s="16" t="s">
        <v>15</v>
      </c>
      <c r="K7" s="16" t="s">
        <v>16</v>
      </c>
    </row>
    <row r="8" spans="8:11" ht="11.25">
      <c r="H8" s="17" t="s">
        <v>17</v>
      </c>
      <c r="I8" s="17">
        <v>9800</v>
      </c>
      <c r="J8" s="17">
        <v>28.2</v>
      </c>
      <c r="K8" s="17">
        <v>2.4</v>
      </c>
    </row>
    <row r="9" spans="2:11" ht="11.25">
      <c r="B9" s="18" t="s">
        <v>18</v>
      </c>
      <c r="H9" s="17" t="s">
        <v>19</v>
      </c>
      <c r="I9" s="17">
        <v>8820</v>
      </c>
      <c r="J9" s="17">
        <v>26.7</v>
      </c>
      <c r="K9" s="17">
        <v>2.1</v>
      </c>
    </row>
    <row r="10" spans="2:11" ht="11.25">
      <c r="B10" s="19"/>
      <c r="C10" s="7" t="s">
        <v>18</v>
      </c>
      <c r="D10" s="7" t="s">
        <v>20</v>
      </c>
      <c r="E10" s="7" t="s">
        <v>21</v>
      </c>
      <c r="F10" s="7" t="s">
        <v>22</v>
      </c>
      <c r="H10" s="17" t="s">
        <v>23</v>
      </c>
      <c r="I10" s="17">
        <v>7840</v>
      </c>
      <c r="J10" s="17">
        <v>25.2</v>
      </c>
      <c r="K10" s="17">
        <v>2.1</v>
      </c>
    </row>
    <row r="11" spans="2:11" ht="13.5">
      <c r="B11" s="20" t="s">
        <v>24</v>
      </c>
      <c r="C11" s="7" t="s">
        <v>25</v>
      </c>
      <c r="D11" s="7" t="s">
        <v>26</v>
      </c>
      <c r="E11" s="7" t="s">
        <v>26</v>
      </c>
      <c r="F11" s="7" t="s">
        <v>26</v>
      </c>
      <c r="H11" s="17" t="s">
        <v>27</v>
      </c>
      <c r="I11" s="17">
        <v>6860</v>
      </c>
      <c r="J11" s="17">
        <v>22.2</v>
      </c>
      <c r="K11" s="17">
        <v>1.8</v>
      </c>
    </row>
    <row r="12" spans="2:11" ht="13.5">
      <c r="B12" s="7" t="s">
        <v>15</v>
      </c>
      <c r="C12" s="7">
        <f>VLOOKUP(C7,H$8:K$13,3,0)</f>
        <v>28.2</v>
      </c>
      <c r="D12" s="21">
        <f>IF(D$10="長期",1.1*C12/3,IF(D$10="短期",2*C12/3,IF(D$10="長期積雪",1.3*1.1*C12/3,IF(D$10="短期積雪",0.8*2*C12/3,))))</f>
        <v>10.340000000000002</v>
      </c>
      <c r="E12" s="21">
        <f>IF(E$10="長期",1.1*C12/3,IF(E$10="短期",2*C12/3,IF(E$10="長期積雪",1.3*1.1*C12/3,IF(E$10="短期積雪",0.8*2*C12/3,))))</f>
        <v>15.040000000000001</v>
      </c>
      <c r="F12" s="21">
        <f>IF($F$10="長期",1.1*C12/3,IF($F$10="短期",2*C12/3,IF($F$10="長期積雪",1.3*1.1*C12/3,IF($F$10="短期積雪",0.8*2*C12/3,))))</f>
        <v>18.8</v>
      </c>
      <c r="H12" s="17"/>
      <c r="I12" s="22"/>
      <c r="J12" s="17"/>
      <c r="K12" s="17"/>
    </row>
    <row r="13" spans="2:11" ht="13.5" customHeight="1">
      <c r="B13" s="7" t="s">
        <v>16</v>
      </c>
      <c r="C13" s="7">
        <f>VLOOKUP(C7,H$8:K$13,4,0)</f>
        <v>2.4</v>
      </c>
      <c r="D13" s="21">
        <f>IF(D$10="長期",1.1*C13/3,IF(D$10="短期",2*C13/3,IF(D$10="長期積雪",1.3*1.1*C13/3,IF(D$10="短期積雪",0.8*2*C13/3,))))</f>
        <v>0.88</v>
      </c>
      <c r="E13" s="21">
        <f>IF(E$10="長期",1.1*C13/3,IF(E$10="短期",2*C13/3,IF(E$10="長期積雪",1.3*1.1*C13/3,IF(E$10="短期積雪",0.8*2*C13/3,))))</f>
        <v>1.28</v>
      </c>
      <c r="F13" s="21">
        <f>IF(F$10="長期",1.1*C13/3,IF(F$10="短期",2*C13/3,IF(F$10="長期積雪",1.3*1.1*C13/3,IF(F$10="短期積雪",0.8*2*C13/3,))))</f>
        <v>1.5999999999999999</v>
      </c>
      <c r="H13" s="23"/>
      <c r="I13" s="23"/>
      <c r="J13" s="23"/>
      <c r="K13" s="23"/>
    </row>
    <row r="14" ht="6" customHeight="1"/>
    <row r="15" spans="2:6" ht="11.25">
      <c r="B15" s="24" t="s">
        <v>28</v>
      </c>
      <c r="C15" s="71" t="s">
        <v>29</v>
      </c>
      <c r="D15" s="71"/>
      <c r="F15" s="25"/>
    </row>
    <row r="16" spans="2:4" ht="11.25">
      <c r="B16" s="24" t="s">
        <v>30</v>
      </c>
      <c r="C16" s="71"/>
      <c r="D16" s="71"/>
    </row>
    <row r="17" ht="6" customHeight="1"/>
    <row r="18" ht="11.25">
      <c r="B18" s="2" t="s">
        <v>31</v>
      </c>
    </row>
    <row r="19" spans="2:3" ht="11.25">
      <c r="B19" s="7" t="s">
        <v>3</v>
      </c>
      <c r="C19" s="26">
        <f>C6</f>
        <v>105</v>
      </c>
    </row>
    <row r="20" spans="2:8" ht="11.25">
      <c r="B20" s="7" t="s">
        <v>4</v>
      </c>
      <c r="C20" s="26">
        <f>D6</f>
        <v>210</v>
      </c>
      <c r="H20" s="25"/>
    </row>
    <row r="21" spans="2:8" ht="13.5">
      <c r="B21" s="7" t="s">
        <v>32</v>
      </c>
      <c r="C21" s="21">
        <f>D6*C6</f>
        <v>22050</v>
      </c>
      <c r="D21" s="15"/>
      <c r="H21" s="25"/>
    </row>
    <row r="22" spans="2:4" ht="13.5">
      <c r="B22" s="7" t="s">
        <v>33</v>
      </c>
      <c r="C22" s="27">
        <f>C6*D6^3/12</f>
        <v>81033750</v>
      </c>
      <c r="D22" s="15"/>
    </row>
    <row r="23" spans="2:4" ht="13.5">
      <c r="B23" s="7" t="s">
        <v>34</v>
      </c>
      <c r="C23" s="21">
        <f>3/4*D6*C6</f>
        <v>16537.5</v>
      </c>
      <c r="D23" s="28" t="s">
        <v>35</v>
      </c>
    </row>
    <row r="24" spans="2:10" ht="13.5">
      <c r="B24" s="7" t="s">
        <v>36</v>
      </c>
      <c r="C24" s="27">
        <f>C23^2/C21</f>
        <v>12403.125</v>
      </c>
      <c r="D24" s="28" t="s">
        <v>37</v>
      </c>
      <c r="H24" s="29"/>
      <c r="I24" s="25"/>
      <c r="J24" s="25"/>
    </row>
    <row r="25" spans="2:10" ht="12.75">
      <c r="B25" s="7" t="s">
        <v>38</v>
      </c>
      <c r="C25" s="30">
        <v>0.8</v>
      </c>
      <c r="D25" s="28"/>
      <c r="E25" s="4" t="s">
        <v>39</v>
      </c>
      <c r="H25" s="29"/>
      <c r="I25" s="25"/>
      <c r="J25" s="25"/>
    </row>
    <row r="26" spans="2:10" ht="13.5">
      <c r="B26" s="20" t="s">
        <v>40</v>
      </c>
      <c r="C26" s="27">
        <f>C25*C6*D6^2/6</f>
        <v>617400</v>
      </c>
      <c r="D26" s="31">
        <f>C25</f>
        <v>0.8</v>
      </c>
      <c r="H26" s="25"/>
      <c r="I26" s="29"/>
      <c r="J26" s="25"/>
    </row>
    <row r="27" spans="2:10" ht="13.5">
      <c r="B27" s="7" t="s">
        <v>41</v>
      </c>
      <c r="C27" s="27">
        <f>C25*C22</f>
        <v>64827000</v>
      </c>
      <c r="D27" s="32">
        <f>C25</f>
        <v>0.8</v>
      </c>
      <c r="H27" s="25"/>
      <c r="I27" s="29"/>
      <c r="J27" s="25"/>
    </row>
    <row r="28" spans="1:8" ht="11.25">
      <c r="A28" s="25"/>
      <c r="B28" s="25"/>
      <c r="C28" s="33"/>
      <c r="D28" s="33"/>
      <c r="E28" s="34"/>
      <c r="G28" s="35"/>
      <c r="H28" s="36"/>
    </row>
    <row r="29" spans="1:8" ht="11.25">
      <c r="A29" s="25"/>
      <c r="B29" s="2" t="s">
        <v>42</v>
      </c>
      <c r="G29" s="13"/>
      <c r="H29" s="36"/>
    </row>
    <row r="30" spans="1:5" ht="12" thickBot="1">
      <c r="A30" s="25"/>
      <c r="B30" s="37" t="s">
        <v>2</v>
      </c>
      <c r="C30" s="38">
        <f>C6</f>
        <v>105</v>
      </c>
      <c r="D30" s="39">
        <f>D6</f>
        <v>210</v>
      </c>
      <c r="E30" s="40">
        <f>E6</f>
        <v>910</v>
      </c>
    </row>
    <row r="31" ht="6" customHeight="1" thickTop="1">
      <c r="E31" s="41"/>
    </row>
    <row r="32" spans="2:3" ht="11.25">
      <c r="B32" s="42" t="s">
        <v>43</v>
      </c>
      <c r="C32" s="43" t="s">
        <v>44</v>
      </c>
    </row>
    <row r="33" spans="2:4" ht="11.25">
      <c r="B33" s="19" t="s">
        <v>45</v>
      </c>
      <c r="C33" s="44">
        <v>2.73</v>
      </c>
      <c r="D33" s="4" t="s">
        <v>46</v>
      </c>
    </row>
    <row r="34" spans="2:4" ht="11.25">
      <c r="B34" s="19" t="s">
        <v>47</v>
      </c>
      <c r="C34" s="45">
        <f>C33/COS(D38*PI()/180)</f>
        <v>2.73</v>
      </c>
      <c r="D34" s="4" t="s">
        <v>46</v>
      </c>
    </row>
    <row r="35" spans="2:4" ht="11.25">
      <c r="B35" s="19" t="s">
        <v>48</v>
      </c>
      <c r="C35" s="46">
        <f>E6/1000</f>
        <v>0.91</v>
      </c>
      <c r="D35" s="4" t="s">
        <v>46</v>
      </c>
    </row>
    <row r="36" ht="6" customHeight="1"/>
    <row r="37" spans="2:4" ht="11.25">
      <c r="B37" s="47" t="s">
        <v>49</v>
      </c>
      <c r="D37" s="48" t="str">
        <f>F1</f>
        <v>G24</v>
      </c>
    </row>
    <row r="38" spans="2:4" ht="11.25">
      <c r="B38" s="19" t="s">
        <v>50</v>
      </c>
      <c r="C38" s="19" t="s">
        <v>51</v>
      </c>
      <c r="D38" s="49">
        <v>0</v>
      </c>
    </row>
    <row r="39" spans="2:5" ht="13.5">
      <c r="B39" s="19" t="s">
        <v>52</v>
      </c>
      <c r="C39" s="19" t="s">
        <v>53</v>
      </c>
      <c r="D39" s="49">
        <v>1.2</v>
      </c>
      <c r="E39" s="35" t="s">
        <v>54</v>
      </c>
    </row>
    <row r="40" spans="2:4" ht="13.5">
      <c r="B40" s="19" t="s">
        <v>55</v>
      </c>
      <c r="C40" s="19" t="s">
        <v>53</v>
      </c>
      <c r="D40" s="49">
        <v>1.3</v>
      </c>
    </row>
    <row r="41" spans="2:4" ht="13.5">
      <c r="B41" s="19" t="s">
        <v>56</v>
      </c>
      <c r="C41" s="19" t="s">
        <v>53</v>
      </c>
      <c r="D41" s="49">
        <v>0.6</v>
      </c>
    </row>
    <row r="42" spans="2:4" ht="11.25">
      <c r="B42" s="19" t="s">
        <v>48</v>
      </c>
      <c r="C42" s="19" t="s">
        <v>46</v>
      </c>
      <c r="D42" s="46">
        <f>C35</f>
        <v>0.91</v>
      </c>
    </row>
    <row r="43" spans="2:4" ht="13.5" customHeight="1">
      <c r="B43" s="19" t="s">
        <v>57</v>
      </c>
      <c r="C43" s="19" t="s">
        <v>58</v>
      </c>
      <c r="D43" s="66">
        <f>(D39+D40)*D42</f>
        <v>2.275</v>
      </c>
    </row>
    <row r="44" spans="2:4" ht="11.25">
      <c r="B44" s="19" t="s">
        <v>59</v>
      </c>
      <c r="C44" s="19"/>
      <c r="D44" s="66"/>
    </row>
    <row r="45" spans="2:4" ht="13.5" customHeight="1">
      <c r="B45" s="19" t="s">
        <v>60</v>
      </c>
      <c r="C45" s="19" t="s">
        <v>58</v>
      </c>
      <c r="D45" s="66">
        <f>(D39+D41)*D42</f>
        <v>1.638</v>
      </c>
    </row>
    <row r="46" spans="2:4" ht="11.25">
      <c r="B46" s="19" t="s">
        <v>61</v>
      </c>
      <c r="C46" s="19"/>
      <c r="D46" s="66"/>
    </row>
    <row r="47" spans="2:4" ht="13.5">
      <c r="B47" s="19" t="s">
        <v>62</v>
      </c>
      <c r="C47" s="19" t="s">
        <v>53</v>
      </c>
      <c r="D47" s="49">
        <v>0</v>
      </c>
    </row>
    <row r="48" spans="2:4" ht="13.5" customHeight="1">
      <c r="B48" s="19" t="s">
        <v>63</v>
      </c>
      <c r="C48" s="19" t="s">
        <v>58</v>
      </c>
      <c r="D48" s="66">
        <f>(D39+D40+D47)*D42</f>
        <v>2.275</v>
      </c>
    </row>
    <row r="49" spans="2:4" ht="11.25">
      <c r="B49" s="19" t="s">
        <v>64</v>
      </c>
      <c r="C49" s="19"/>
      <c r="D49" s="66"/>
    </row>
    <row r="50" spans="2:4" ht="13.5" customHeight="1">
      <c r="B50" s="19" t="s">
        <v>65</v>
      </c>
      <c r="C50" s="19" t="s">
        <v>58</v>
      </c>
      <c r="D50" s="66">
        <f>(D39+D41+D47)*D42</f>
        <v>1.638</v>
      </c>
    </row>
    <row r="51" spans="2:4" ht="11.25">
      <c r="B51" s="19" t="s">
        <v>64</v>
      </c>
      <c r="C51" s="19"/>
      <c r="D51" s="66"/>
    </row>
    <row r="52" spans="2:4" ht="11.25">
      <c r="B52" s="19" t="s">
        <v>66</v>
      </c>
      <c r="C52" s="67" t="s">
        <v>67</v>
      </c>
      <c r="D52" s="68"/>
    </row>
    <row r="53" spans="2:4" ht="11.25">
      <c r="B53" s="24" t="s">
        <v>68</v>
      </c>
      <c r="C53" s="19" t="s">
        <v>69</v>
      </c>
      <c r="D53" s="50">
        <v>0</v>
      </c>
    </row>
    <row r="54" spans="2:4" ht="11.25">
      <c r="B54" s="24" t="s">
        <v>70</v>
      </c>
      <c r="C54" s="19" t="s">
        <v>69</v>
      </c>
      <c r="D54" s="50">
        <v>0</v>
      </c>
    </row>
    <row r="55" ht="6" customHeight="1"/>
    <row r="56" spans="2:5" ht="11.25">
      <c r="B56" s="19"/>
      <c r="C56" s="7" t="s">
        <v>20</v>
      </c>
      <c r="D56" s="7" t="s">
        <v>71</v>
      </c>
      <c r="E56" s="7" t="s">
        <v>22</v>
      </c>
    </row>
    <row r="57" spans="2:5" ht="11.25">
      <c r="B57" s="46" t="s">
        <v>72</v>
      </c>
      <c r="C57" s="51">
        <f>IF(C$32="等分布",(D$43*C$34^2/8)+(D$53*C$34/4),IF(C$32="片持ち",D$43*C34^2/2,IF(C$32="集中荷重",D$53*C$34/4,0)))</f>
        <v>2.1194184375</v>
      </c>
      <c r="D57" s="51">
        <f>IF(C$32="等分布",(D$48*C$34^2/8)+(D$54*C$34/4),IF(C$32="片持ち",D$48*C34^2/2,IF(C$32="集中荷重",D$54*C$34/4,0)))</f>
        <v>2.1194184375</v>
      </c>
      <c r="E57" s="49">
        <v>0</v>
      </c>
    </row>
    <row r="58" spans="2:6" ht="11.25">
      <c r="B58" s="52" t="s">
        <v>73</v>
      </c>
      <c r="C58" s="53">
        <f>D$12*C$26/10^6</f>
        <v>6.383916000000001</v>
      </c>
      <c r="D58" s="53">
        <f>E$12*C$26/10^6</f>
        <v>9.285696</v>
      </c>
      <c r="E58" s="53">
        <f>F$12*C$26/10^6</f>
        <v>11.60712</v>
      </c>
      <c r="F58" s="35"/>
    </row>
    <row r="59" spans="2:5" ht="11.25">
      <c r="B59" s="19" t="s">
        <v>74</v>
      </c>
      <c r="C59" s="54">
        <f>C$57/C$58</f>
        <v>0.33199347195357826</v>
      </c>
      <c r="D59" s="54">
        <f>D$57/D$58</f>
        <v>0.2282455119680851</v>
      </c>
      <c r="E59" s="55">
        <f>E57/E58</f>
        <v>0</v>
      </c>
    </row>
    <row r="60" spans="2:5" ht="11.25">
      <c r="B60" s="46" t="s">
        <v>75</v>
      </c>
      <c r="C60" s="51">
        <f>IF(C32="等分布",(1.5*D43*C34/2)+(1.5*D53/2),IF(C32="片持ち",1.5*D43*C34,IF(C32="集中荷重",1.5*D53/2,0)))</f>
        <v>4.6580625</v>
      </c>
      <c r="D60" s="51">
        <f>IF(C32="等分布",(1.5*D48*C34/2)+(1.5*D54/2),IF(C32="片持ち",1.5*D48*C34,IF(C32="集中荷重",1.5*D54/2,0)))</f>
        <v>4.6580625</v>
      </c>
      <c r="E60" s="56">
        <v>0</v>
      </c>
    </row>
    <row r="61" spans="2:6" ht="11.25">
      <c r="B61" s="52" t="s">
        <v>76</v>
      </c>
      <c r="C61" s="53">
        <f>D$13*C$24/1000</f>
        <v>10.91475</v>
      </c>
      <c r="D61" s="53">
        <f>E$13*C$24/1000</f>
        <v>15.876</v>
      </c>
      <c r="E61" s="53">
        <f>F$13*C$24/1000</f>
        <v>19.845</v>
      </c>
      <c r="F61" s="35"/>
    </row>
    <row r="62" spans="2:5" ht="11.25">
      <c r="B62" s="19" t="s">
        <v>77</v>
      </c>
      <c r="C62" s="55">
        <f>C$60/C$61</f>
        <v>0.42676767676767674</v>
      </c>
      <c r="D62" s="55">
        <f>D$60/D$61</f>
        <v>0.2934027777777778</v>
      </c>
      <c r="E62" s="55">
        <f>E$60/E$61</f>
        <v>0</v>
      </c>
    </row>
    <row r="63" spans="2:5" ht="11.25">
      <c r="B63" s="46" t="s">
        <v>78</v>
      </c>
      <c r="C63" s="57">
        <v>2</v>
      </c>
      <c r="D63" s="58">
        <v>1</v>
      </c>
      <c r="E63" s="19"/>
    </row>
    <row r="64" spans="2:5" ht="11.25">
      <c r="B64" s="19" t="s">
        <v>79</v>
      </c>
      <c r="C64" s="59">
        <f>IF(C32="等分布",(C63*5*D45*C34^4/384/E7*100000/C27*10000*1000)+(C63*D53*C34^3/48/E7*100000/C27*10000*1000),IF(C32="片持ち",C63*D45*C34^4/8/E7*100000/C27*10000*1000,IF(C32="集中荷重",C63*D53*C34^3/48/E7*100000/C27*10000*1000)))</f>
        <v>3.7295055803571424</v>
      </c>
      <c r="D64" s="60">
        <f>IF(C32="等分布",(D63*5*D50*C34^4/384/E7*100000/C27*10000*1000)+(D63*D54*C34^3/48/E7*100000/C27*10000*1000),IF(C32="片持ち",D63*D50*C34^4/8/E7*100000/C27*10000*1000,IF(C32="集中荷重",D63*D54*C34^3/48/E7*100000/C27*10000*1000)))</f>
        <v>1.8647527901785712</v>
      </c>
      <c r="E64" s="19"/>
    </row>
    <row r="65" spans="2:5" ht="11.25">
      <c r="B65" s="46" t="s">
        <v>80</v>
      </c>
      <c r="C65" s="61">
        <f>IF(C52="床",300,200)</f>
        <v>300</v>
      </c>
      <c r="D65" s="62">
        <f>IF(C52="床",225,150)</f>
        <v>225</v>
      </c>
      <c r="E65" s="19"/>
    </row>
    <row r="66" spans="2:5" ht="11.25">
      <c r="B66" s="19" t="s">
        <v>81</v>
      </c>
      <c r="C66" s="63">
        <f>C33*1000/C64</f>
        <v>732.0005135207685</v>
      </c>
      <c r="D66" s="64">
        <f>C33*1000/D64</f>
        <v>1464.001027041537</v>
      </c>
      <c r="E66" s="19"/>
    </row>
    <row r="69" spans="3:5" ht="11.25">
      <c r="C69" s="65"/>
      <c r="D69" s="65"/>
      <c r="E69" s="65"/>
    </row>
    <row r="70" spans="3:5" ht="11.25">
      <c r="C70" s="65"/>
      <c r="D70" s="65"/>
      <c r="E70" s="65"/>
    </row>
    <row r="71" spans="3:5" ht="11.25">
      <c r="C71" s="65"/>
      <c r="D71" s="65"/>
      <c r="E71" s="65"/>
    </row>
    <row r="72" spans="3:5" ht="11.25">
      <c r="C72" s="65"/>
      <c r="D72" s="65"/>
      <c r="E72" s="65"/>
    </row>
    <row r="73" spans="3:5" ht="11.25">
      <c r="C73" s="65"/>
      <c r="D73" s="65"/>
      <c r="E73" s="65"/>
    </row>
    <row r="74" spans="3:5" ht="11.25">
      <c r="C74" s="65"/>
      <c r="D74" s="65"/>
      <c r="E74" s="65"/>
    </row>
    <row r="75" spans="3:5" ht="11.25">
      <c r="C75" s="65"/>
      <c r="D75" s="65"/>
      <c r="E75" s="65"/>
    </row>
    <row r="76" spans="3:5" ht="11.25">
      <c r="C76" s="65"/>
      <c r="D76" s="65"/>
      <c r="E76" s="65"/>
    </row>
    <row r="77" spans="3:5" ht="11.25">
      <c r="C77" s="65"/>
      <c r="D77" s="65"/>
      <c r="E77" s="65"/>
    </row>
    <row r="78" spans="3:5" ht="11.25">
      <c r="C78" s="65"/>
      <c r="D78" s="65"/>
      <c r="E78" s="65"/>
    </row>
  </sheetData>
  <sheetProtection/>
  <mergeCells count="11">
    <mergeCell ref="C16:D16"/>
    <mergeCell ref="F1:G1"/>
    <mergeCell ref="H6:H7"/>
    <mergeCell ref="I6:I7"/>
    <mergeCell ref="J6:K6"/>
    <mergeCell ref="C15:D15"/>
    <mergeCell ref="D43:D44"/>
    <mergeCell ref="D45:D46"/>
    <mergeCell ref="D48:D49"/>
    <mergeCell ref="D50:D51"/>
    <mergeCell ref="C52:D52"/>
  </mergeCells>
  <conditionalFormatting sqref="C66:D66">
    <cfRule type="cellIs" priority="1" dxfId="2" operator="lessThan" stopIfTrue="1">
      <formula>C$65</formula>
    </cfRule>
  </conditionalFormatting>
  <conditionalFormatting sqref="C62:E62 C59:D59">
    <cfRule type="cellIs" priority="2" dxfId="2" operator="greaterThan" stopIfTrue="1">
      <formula>1</formula>
    </cfRule>
  </conditionalFormatting>
  <dataValidations count="4">
    <dataValidation type="list" allowBlank="1" showInputMessage="1" showErrorMessage="1" sqref="C7">
      <formula1>$H$8:$H$13</formula1>
    </dataValidation>
    <dataValidation type="list" allowBlank="1" showInputMessage="1" showErrorMessage="1" sqref="C52">
      <formula1>"床,床以外（屋根など)"</formula1>
    </dataValidation>
    <dataValidation type="list" allowBlank="1" showInputMessage="1" showErrorMessage="1" sqref="D10:F10">
      <formula1>"長期,短期,長期積雪,短期積雪"</formula1>
    </dataValidation>
    <dataValidation type="list" allowBlank="1" showInputMessage="1" showErrorMessage="1" sqref="C32">
      <formula1>"等分布,片持ち,集中荷重"</formula1>
    </dataValidation>
  </dataValidations>
  <printOptions/>
  <pageMargins left="1.48" right="0.75" top="1.05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HASD-01</dc:creator>
  <cp:keywords/>
  <dc:description/>
  <cp:lastModifiedBy>HASD-01</cp:lastModifiedBy>
  <dcterms:created xsi:type="dcterms:W3CDTF">2013-08-29T20:10:41Z</dcterms:created>
  <dcterms:modified xsi:type="dcterms:W3CDTF">2013-08-29T21:18:40Z</dcterms:modified>
  <cp:category/>
  <cp:version/>
  <cp:contentType/>
  <cp:contentStatus/>
</cp:coreProperties>
</file>